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65" windowHeight="5310" activeTab="0"/>
  </bookViews>
  <sheets>
    <sheet name="Plan1" sheetId="1" r:id="rId1"/>
  </sheets>
  <definedNames>
    <definedName name="_xlnm.Print_Area" localSheetId="0">'Plan1'!$A$1:$Q$84</definedName>
  </definedNames>
  <calcPr fullCalcOnLoad="1"/>
</workbook>
</file>

<file path=xl/sharedStrings.xml><?xml version="1.0" encoding="utf-8"?>
<sst xmlns="http://schemas.openxmlformats.org/spreadsheetml/2006/main" count="124" uniqueCount="85">
  <si>
    <t>PLANILHA DE CÁLCULO EXCEL PARA SISTEMA PREVENTIVO DE INCÊNDIO</t>
  </si>
  <si>
    <t>INSTRUÇÕES:</t>
  </si>
  <si>
    <t xml:space="preserve">Preencher apenas os campos com a configuração  </t>
  </si>
  <si>
    <t>quando necessário.</t>
  </si>
  <si>
    <t>O preenchimento de outros campos implicará em danos ao programa.</t>
  </si>
  <si>
    <r>
      <t xml:space="preserve">Quando o fizer saia do programa e </t>
    </r>
    <r>
      <rPr>
        <u val="single"/>
        <sz val="8"/>
        <rFont val="Arial"/>
        <family val="2"/>
      </rPr>
      <t>não</t>
    </r>
    <r>
      <rPr>
        <sz val="8"/>
        <rFont val="Arial"/>
        <family val="2"/>
      </rPr>
      <t xml:space="preserve"> salve as alterações, retornando ao mesmo em seguida.</t>
    </r>
  </si>
  <si>
    <t xml:space="preserve">RISCO DA OBRA: </t>
  </si>
  <si>
    <t xml:space="preserve">( 1 ) Risco leve </t>
  </si>
  <si>
    <t>( 2 ) Risco médio</t>
  </si>
  <si>
    <t>( 3 ) Risco elevado</t>
  </si>
  <si>
    <t>Pressão dinâmica mínima:</t>
  </si>
  <si>
    <t>m</t>
  </si>
  <si>
    <t>Diâmetro da mangueira:</t>
  </si>
  <si>
    <t>mm</t>
  </si>
  <si>
    <t>Diâmetro de requinte:</t>
  </si>
  <si>
    <t>PLANILHA DE CÁLCULO DO SISTEMA PREVENTIVO DE INCÊNDIO</t>
  </si>
  <si>
    <t>Discrimin.</t>
  </si>
  <si>
    <t>Diâmetro</t>
  </si>
  <si>
    <t>COMPRIMENTO DA TUBULAÇÃO</t>
  </si>
  <si>
    <t>PERDA DE CARGA</t>
  </si>
  <si>
    <t>PRESSÃO</t>
  </si>
  <si>
    <t>VELOCID.</t>
  </si>
  <si>
    <t>do Pavto.</t>
  </si>
  <si>
    <t>Vazão</t>
  </si>
  <si>
    <t>da</t>
  </si>
  <si>
    <t>EQUIVALENTE</t>
  </si>
  <si>
    <t>CONTÍNUO</t>
  </si>
  <si>
    <t>Unitária</t>
  </si>
  <si>
    <t>Total</t>
  </si>
  <si>
    <t>Estática</t>
  </si>
  <si>
    <t>Dinâmica</t>
  </si>
  <si>
    <t>ou</t>
  </si>
  <si>
    <t>(l/s)</t>
  </si>
  <si>
    <t>Tubulação</t>
  </si>
  <si>
    <t>Quantidade</t>
  </si>
  <si>
    <t>Descriminação</t>
  </si>
  <si>
    <t>Comp.Equiv.</t>
  </si>
  <si>
    <t>Comp.Cont.</t>
  </si>
  <si>
    <t>J</t>
  </si>
  <si>
    <t>hc</t>
  </si>
  <si>
    <t>h</t>
  </si>
  <si>
    <t>V</t>
  </si>
  <si>
    <t>hidrante</t>
  </si>
  <si>
    <t>(mm)</t>
  </si>
  <si>
    <t>de peças</t>
  </si>
  <si>
    <t>das peças</t>
  </si>
  <si>
    <t>p/ peça (m)</t>
  </si>
  <si>
    <t>acumul. (m)</t>
  </si>
  <si>
    <t>(m/m)</t>
  </si>
  <si>
    <t>(m.c.a.)</t>
  </si>
  <si>
    <t>(m/s)</t>
  </si>
  <si>
    <t>Cotovelo 90g</t>
  </si>
  <si>
    <t>Cotovelo 45g</t>
  </si>
  <si>
    <t>Entrada normal</t>
  </si>
  <si>
    <t>Entrada de borda</t>
  </si>
  <si>
    <t>Registro de gaveta aberto</t>
  </si>
  <si>
    <t>Registro de globo aberto</t>
  </si>
  <si>
    <t>Registro de ângulo aberto</t>
  </si>
  <si>
    <t>Tê passagem direta</t>
  </si>
  <si>
    <t>Tê saída de lado/bilateral</t>
  </si>
  <si>
    <t>Saída de canalização</t>
  </si>
  <si>
    <t>Válvula de retenção tipo leve</t>
  </si>
  <si>
    <t>Válvula de retenção tipo pesado</t>
  </si>
  <si>
    <t>TOTAL</t>
  </si>
  <si>
    <t>Redução do esguicho</t>
  </si>
  <si>
    <t>Mangueira</t>
  </si>
  <si>
    <t>CÁLCULO DA RESERVA TÉCNICA DE INCÊNDIO</t>
  </si>
  <si>
    <t>Pressão estática do hidrante mais favorável:</t>
  </si>
  <si>
    <t>Número total de hidrantes:</t>
  </si>
  <si>
    <t>Vazão no hidrante:</t>
  </si>
  <si>
    <t>l/s</t>
  </si>
  <si>
    <t>RTI:</t>
  </si>
  <si>
    <t>H-1</t>
  </si>
  <si>
    <t xml:space="preserve"> </t>
  </si>
  <si>
    <r>
      <t xml:space="preserve">                   SERÁ ADOTADO RTI =</t>
    </r>
    <r>
      <rPr>
        <b/>
        <sz val="8"/>
        <rFont val="Arial"/>
        <family val="2"/>
      </rPr>
      <t>5.0OOLITROS</t>
    </r>
  </si>
  <si>
    <t>PROPRIETÁRIO = MUNICIPIO DE MAREMA</t>
  </si>
  <si>
    <r>
      <t xml:space="preserve">                   SERÁ ADOTADO ALTURA MANOMÉTRICA =5,10</t>
    </r>
    <r>
      <rPr>
        <b/>
        <sz val="8"/>
        <rFont val="Arial"/>
        <family val="2"/>
      </rPr>
      <t xml:space="preserve"> m.c.a.</t>
    </r>
  </si>
  <si>
    <t>Nedio Antonio Cassol</t>
  </si>
  <si>
    <t>____________________________</t>
  </si>
  <si>
    <t>HIDRANTE  H-2</t>
  </si>
  <si>
    <t>CREA - 015.926-1</t>
  </si>
  <si>
    <t>Dayana M. Cassol Zanella</t>
  </si>
  <si>
    <t>CAU - A59369-9</t>
  </si>
  <si>
    <t>Município de Marema/SC</t>
  </si>
  <si>
    <t>CNPJ - 78.509.072/0001-56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</si>
</sst>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0.0"/>
    <numFmt numFmtId="187" formatCode="0.00000"/>
    <numFmt numFmtId="188" formatCode="0.0000000"/>
    <numFmt numFmtId="189" formatCode="0.000000"/>
    <numFmt numFmtId="190" formatCode="0.0000"/>
    <numFmt numFmtId="191" formatCode="0.000"/>
    <numFmt numFmtId="192" formatCode="0.00000000"/>
    <numFmt numFmtId="193" formatCode="0.000000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Continuous"/>
    </xf>
    <xf numFmtId="0" fontId="4" fillId="33" borderId="21" xfId="0" applyFont="1" applyFill="1" applyBorder="1" applyAlignment="1" quotePrefix="1">
      <alignment horizontal="centerContinuous"/>
    </xf>
    <xf numFmtId="0" fontId="4" fillId="33" borderId="22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33" borderId="10" xfId="0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center"/>
    </xf>
    <xf numFmtId="191" fontId="4" fillId="0" borderId="14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Continuous"/>
    </xf>
    <xf numFmtId="0" fontId="1" fillId="33" borderId="24" xfId="0" applyFont="1" applyFill="1" applyBorder="1" applyAlignment="1">
      <alignment horizontal="centerContinuous"/>
    </xf>
    <xf numFmtId="0" fontId="1" fillId="33" borderId="25" xfId="0" applyFont="1" applyFill="1" applyBorder="1" applyAlignment="1">
      <alignment horizontal="centerContinuous"/>
    </xf>
    <xf numFmtId="186" fontId="4" fillId="33" borderId="14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86" fontId="4" fillId="34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191" fontId="5" fillId="0" borderId="26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186" fontId="5" fillId="34" borderId="26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187" fontId="5" fillId="33" borderId="26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 horizontal="left"/>
    </xf>
    <xf numFmtId="186" fontId="5" fillId="33" borderId="2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2" fontId="5" fillId="33" borderId="1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5" borderId="14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6" borderId="0" xfId="0" applyFont="1" applyFill="1" applyBorder="1" applyAlignment="1">
      <alignment horizontal="centerContinuous"/>
    </xf>
    <xf numFmtId="2" fontId="7" fillId="36" borderId="0" xfId="0" applyNumberFormat="1" applyFont="1" applyFill="1" applyBorder="1" applyAlignment="1">
      <alignment horizontal="centerContinuous"/>
    </xf>
    <xf numFmtId="0" fontId="7" fillId="36" borderId="0" xfId="0" applyFont="1" applyFill="1" applyAlignment="1">
      <alignment horizontal="centerContinuous"/>
    </xf>
    <xf numFmtId="191" fontId="5" fillId="0" borderId="14" xfId="0" applyNumberFormat="1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186" fontId="5" fillId="34" borderId="14" xfId="0" applyNumberFormat="1" applyFont="1" applyFill="1" applyBorder="1" applyAlignment="1">
      <alignment horizontal="center"/>
    </xf>
    <xf numFmtId="187" fontId="5" fillId="33" borderId="14" xfId="0" applyNumberFormat="1" applyFont="1" applyFill="1" applyBorder="1" applyAlignment="1">
      <alignment horizontal="center"/>
    </xf>
    <xf numFmtId="19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86" fontId="0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2" fontId="9" fillId="36" borderId="14" xfId="0" applyNumberFormat="1" applyFont="1" applyFill="1" applyBorder="1" applyAlignment="1">
      <alignment horizontal="center"/>
    </xf>
    <xf numFmtId="2" fontId="9" fillId="36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9" fillId="36" borderId="14" xfId="0" applyFont="1" applyFill="1" applyBorder="1" applyAlignment="1" quotePrefix="1">
      <alignment horizontal="center"/>
    </xf>
    <xf numFmtId="0" fontId="4" fillId="35" borderId="14" xfId="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 quotePrefix="1">
      <alignment horizontal="center"/>
    </xf>
    <xf numFmtId="2" fontId="9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191" fontId="4" fillId="33" borderId="0" xfId="0" applyNumberFormat="1" applyFont="1" applyFill="1" applyBorder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91" fontId="4" fillId="34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tabSelected="1" zoomScaleSheetLayoutView="100" zoomScalePageLayoutView="0" workbookViewId="0" topLeftCell="A1">
      <selection activeCell="A3" sqref="A3:D4"/>
    </sheetView>
  </sheetViews>
  <sheetFormatPr defaultColWidth="9.140625" defaultRowHeight="12.75"/>
  <cols>
    <col min="3" max="3" width="9.7109375" style="0" customWidth="1"/>
    <col min="4" max="4" width="10.28125" style="0" customWidth="1"/>
    <col min="7" max="7" width="12.00390625" style="0" customWidth="1"/>
    <col min="11" max="11" width="8.140625" style="0" customWidth="1"/>
    <col min="12" max="12" width="12.421875" style="0" customWidth="1"/>
    <col min="13" max="15" width="8.140625" style="0" customWidth="1"/>
  </cols>
  <sheetData>
    <row r="1" s="2" customFormat="1" ht="11.25"/>
    <row r="2" spans="1:9" s="73" customFormat="1" ht="15">
      <c r="A2" s="74" t="s">
        <v>0</v>
      </c>
      <c r="B2" s="74"/>
      <c r="C2" s="75"/>
      <c r="D2" s="74"/>
      <c r="E2" s="74"/>
      <c r="F2" s="75"/>
      <c r="G2" s="74"/>
      <c r="H2" s="76"/>
      <c r="I2" s="76"/>
    </row>
    <row r="3" spans="1:4" s="70" customFormat="1" ht="11.25">
      <c r="A3" s="58" t="s">
        <v>75</v>
      </c>
      <c r="B3" s="68"/>
      <c r="C3" s="69"/>
      <c r="D3" s="67"/>
    </row>
    <row r="4" spans="1:10" s="2" customFormat="1" ht="11.25">
      <c r="A4" s="48" t="s">
        <v>79</v>
      </c>
      <c r="B4" s="62"/>
      <c r="D4" s="60"/>
      <c r="J4" s="61"/>
    </row>
    <row r="5" spans="1:7" s="2" customFormat="1" ht="11.25">
      <c r="A5" s="60"/>
      <c r="B5" s="60"/>
      <c r="C5" s="61"/>
      <c r="D5" s="48"/>
      <c r="E5" s="62"/>
      <c r="F5" s="61"/>
      <c r="G5" s="60"/>
    </row>
    <row r="6" spans="1:7" s="70" customFormat="1" ht="11.25">
      <c r="A6" s="67" t="s">
        <v>1</v>
      </c>
      <c r="B6" s="67"/>
      <c r="C6" s="69"/>
      <c r="D6" s="58"/>
      <c r="E6" s="68"/>
      <c r="F6" s="69"/>
      <c r="G6" s="67"/>
    </row>
    <row r="7" spans="1:7" s="2" customFormat="1" ht="11.25">
      <c r="A7" s="63" t="s">
        <v>2</v>
      </c>
      <c r="B7" s="60"/>
      <c r="C7" s="61"/>
      <c r="D7" s="48"/>
      <c r="E7" s="90"/>
      <c r="F7" s="91" t="s">
        <v>3</v>
      </c>
      <c r="G7" s="60"/>
    </row>
    <row r="8" spans="1:7" s="2" customFormat="1" ht="11.25">
      <c r="A8" s="60" t="s">
        <v>4</v>
      </c>
      <c r="B8" s="60"/>
      <c r="C8" s="61"/>
      <c r="D8" s="48"/>
      <c r="E8" s="62"/>
      <c r="F8" s="61"/>
      <c r="G8" s="60"/>
    </row>
    <row r="9" spans="1:7" s="2" customFormat="1" ht="11.25">
      <c r="A9" s="63" t="s">
        <v>5</v>
      </c>
      <c r="B9" s="60"/>
      <c r="C9" s="61"/>
      <c r="D9" s="48"/>
      <c r="E9" s="62"/>
      <c r="F9" s="61"/>
      <c r="G9" s="60"/>
    </row>
    <row r="10" spans="1:7" s="2" customFormat="1" ht="11.25">
      <c r="A10" s="60"/>
      <c r="B10" s="60"/>
      <c r="C10" s="61"/>
      <c r="D10" s="48"/>
      <c r="E10" s="62"/>
      <c r="F10" s="61"/>
      <c r="G10" s="60"/>
    </row>
    <row r="11" spans="1:7" s="70" customFormat="1" ht="12.75">
      <c r="A11" s="64"/>
      <c r="B11" s="65" t="s">
        <v>6</v>
      </c>
      <c r="C11" s="72">
        <v>1</v>
      </c>
      <c r="D11" s="67"/>
      <c r="E11" s="68"/>
      <c r="F11" s="69"/>
      <c r="G11" s="67"/>
    </row>
    <row r="12" spans="1:7" s="2" customFormat="1" ht="11.25">
      <c r="A12" s="63" t="s">
        <v>7</v>
      </c>
      <c r="B12" s="60"/>
      <c r="C12" s="45"/>
      <c r="D12" s="60"/>
      <c r="E12" s="62"/>
      <c r="F12" s="61"/>
      <c r="G12" s="60"/>
    </row>
    <row r="13" spans="1:7" s="2" customFormat="1" ht="11.25">
      <c r="A13" s="60" t="s">
        <v>8</v>
      </c>
      <c r="B13" s="60"/>
      <c r="C13" s="45"/>
      <c r="D13" s="60"/>
      <c r="E13" s="62"/>
      <c r="F13" s="61"/>
      <c r="G13" s="60"/>
    </row>
    <row r="14" spans="1:7" s="2" customFormat="1" ht="11.25">
      <c r="A14" s="60" t="s">
        <v>9</v>
      </c>
      <c r="B14" s="60"/>
      <c r="C14" s="61"/>
      <c r="D14" s="60"/>
      <c r="E14" s="62"/>
      <c r="F14" s="61"/>
      <c r="G14" s="60" t="s">
        <v>73</v>
      </c>
    </row>
    <row r="15" spans="1:7" s="2" customFormat="1" ht="11.25">
      <c r="A15" s="60"/>
      <c r="B15" s="60"/>
      <c r="C15" s="45"/>
      <c r="D15" s="60"/>
      <c r="E15" s="62"/>
      <c r="F15" s="61"/>
      <c r="G15" s="60"/>
    </row>
    <row r="16" spans="1:7" s="2" customFormat="1" ht="12.75">
      <c r="A16" s="3"/>
      <c r="B16" s="62" t="s">
        <v>10</v>
      </c>
      <c r="C16" s="62">
        <v>4</v>
      </c>
      <c r="D16" s="48" t="s">
        <v>11</v>
      </c>
      <c r="E16" s="62"/>
      <c r="F16" s="61"/>
      <c r="G16" s="60"/>
    </row>
    <row r="17" spans="1:6" s="2" customFormat="1" ht="12.75">
      <c r="A17" s="3"/>
      <c r="B17" s="47" t="s">
        <v>12</v>
      </c>
      <c r="C17" s="47">
        <v>38</v>
      </c>
      <c r="D17" s="2" t="s">
        <v>13</v>
      </c>
      <c r="E17" s="47"/>
      <c r="F17" s="46"/>
    </row>
    <row r="18" spans="2:6" s="2" customFormat="1" ht="11.25">
      <c r="B18" s="47" t="s">
        <v>14</v>
      </c>
      <c r="C18" s="61">
        <v>13</v>
      </c>
      <c r="D18" s="2" t="s">
        <v>13</v>
      </c>
      <c r="E18" s="47"/>
      <c r="F18" s="46"/>
    </row>
    <row r="19" spans="1:18" s="1" customFormat="1" ht="12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thickBot="1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"/>
      <c r="Q20" s="3"/>
      <c r="R20" s="3"/>
    </row>
    <row r="21" spans="1:18" s="1" customFormat="1" ht="12.75">
      <c r="A21" s="13" t="s">
        <v>16</v>
      </c>
      <c r="B21" s="13"/>
      <c r="C21" s="21" t="s">
        <v>17</v>
      </c>
      <c r="D21" s="16" t="s">
        <v>18</v>
      </c>
      <c r="E21" s="17"/>
      <c r="F21" s="17"/>
      <c r="G21" s="17"/>
      <c r="H21" s="4"/>
      <c r="I21" s="31"/>
      <c r="J21" s="32"/>
      <c r="K21" s="18" t="s">
        <v>19</v>
      </c>
      <c r="L21" s="18"/>
      <c r="M21" s="18" t="s">
        <v>20</v>
      </c>
      <c r="N21" s="18"/>
      <c r="O21" s="20" t="s">
        <v>21</v>
      </c>
      <c r="P21" s="2"/>
      <c r="Q21" s="2"/>
      <c r="R21" s="2"/>
    </row>
    <row r="22" spans="1:18" s="1" customFormat="1" ht="11.25">
      <c r="A22" s="14" t="s">
        <v>22</v>
      </c>
      <c r="B22" s="14" t="s">
        <v>23</v>
      </c>
      <c r="C22" s="14" t="s">
        <v>24</v>
      </c>
      <c r="D22" s="16" t="s">
        <v>25</v>
      </c>
      <c r="E22" s="17"/>
      <c r="F22" s="17"/>
      <c r="G22" s="19"/>
      <c r="H22" s="17"/>
      <c r="I22" s="19"/>
      <c r="J22" s="20" t="s">
        <v>26</v>
      </c>
      <c r="K22" s="13" t="s">
        <v>27</v>
      </c>
      <c r="L22" s="13" t="s">
        <v>28</v>
      </c>
      <c r="M22" s="23" t="s">
        <v>29</v>
      </c>
      <c r="N22" s="13" t="s">
        <v>30</v>
      </c>
      <c r="O22" s="5"/>
      <c r="P22" s="2"/>
      <c r="Q22" s="2"/>
      <c r="R22" s="2"/>
    </row>
    <row r="23" spans="1:18" s="1" customFormat="1" ht="11.25">
      <c r="A23" s="14" t="s">
        <v>31</v>
      </c>
      <c r="B23" s="14" t="s">
        <v>32</v>
      </c>
      <c r="C23" s="14" t="s">
        <v>33</v>
      </c>
      <c r="D23" s="11" t="s">
        <v>34</v>
      </c>
      <c r="E23" s="25" t="s">
        <v>35</v>
      </c>
      <c r="F23" s="26"/>
      <c r="G23" s="27"/>
      <c r="H23" s="10" t="s">
        <v>36</v>
      </c>
      <c r="I23" s="5" t="s">
        <v>36</v>
      </c>
      <c r="J23" s="7" t="s">
        <v>37</v>
      </c>
      <c r="K23" s="8" t="s">
        <v>38</v>
      </c>
      <c r="L23" s="8" t="s">
        <v>39</v>
      </c>
      <c r="M23" s="10" t="s">
        <v>40</v>
      </c>
      <c r="N23" s="8" t="s">
        <v>40</v>
      </c>
      <c r="O23" s="8" t="s">
        <v>41</v>
      </c>
      <c r="P23" s="2"/>
      <c r="Q23" s="2"/>
      <c r="R23" s="2"/>
    </row>
    <row r="24" spans="1:18" s="1" customFormat="1" ht="11.25">
      <c r="A24" s="15" t="s">
        <v>42</v>
      </c>
      <c r="B24" s="15"/>
      <c r="C24" s="15" t="s">
        <v>43</v>
      </c>
      <c r="D24" s="11" t="s">
        <v>44</v>
      </c>
      <c r="E24" s="28" t="s">
        <v>45</v>
      </c>
      <c r="F24" s="29"/>
      <c r="G24" s="30"/>
      <c r="H24" s="11" t="s">
        <v>46</v>
      </c>
      <c r="I24" s="6" t="s">
        <v>47</v>
      </c>
      <c r="J24" s="9" t="s">
        <v>47</v>
      </c>
      <c r="K24" s="9" t="s">
        <v>48</v>
      </c>
      <c r="L24" s="9" t="s">
        <v>49</v>
      </c>
      <c r="M24" s="10" t="s">
        <v>49</v>
      </c>
      <c r="N24" s="9" t="s">
        <v>49</v>
      </c>
      <c r="O24" s="9" t="s">
        <v>50</v>
      </c>
      <c r="P24" s="2"/>
      <c r="Q24" s="2"/>
      <c r="R24" s="2"/>
    </row>
    <row r="25" spans="1:18" s="24" customFormat="1" ht="11.25">
      <c r="A25" s="7" t="s">
        <v>72</v>
      </c>
      <c r="B25" s="35">
        <f>(1000*0.98*3.1416*POWER(C18/1000,2)*SQRT(2*9.81*C16))/4</f>
        <v>1.1523467317549447</v>
      </c>
      <c r="C25" s="12">
        <v>100</v>
      </c>
      <c r="D25" s="43"/>
      <c r="E25" s="33" t="s">
        <v>51</v>
      </c>
      <c r="F25" s="33"/>
      <c r="G25" s="33"/>
      <c r="H25" s="39">
        <v>2.8</v>
      </c>
      <c r="I25" s="39">
        <f>H25*D25</f>
        <v>0</v>
      </c>
      <c r="J25" s="41"/>
      <c r="K25" s="34">
        <f>(10.641*POWER(B25/1000,1.85))/(POWER(120,1.85)*POWER(C25/1000,4.87))</f>
        <v>0.0004115532263744707</v>
      </c>
      <c r="L25" s="40">
        <f>K25*H25*D25</f>
        <v>0</v>
      </c>
      <c r="M25" s="12"/>
      <c r="N25" s="12"/>
      <c r="O25" s="40">
        <f>(4*B25)/(1000*3.1416*POWER(C25/1000,2))</f>
        <v>0.14672099971415134</v>
      </c>
      <c r="P25" s="22"/>
      <c r="Q25" s="22"/>
      <c r="R25" s="22"/>
    </row>
    <row r="26" spans="1:18" s="24" customFormat="1" ht="11.25">
      <c r="A26" s="8"/>
      <c r="B26" s="35">
        <f aca="true" t="shared" si="0" ref="B26:B38">B25</f>
        <v>1.1523467317549447</v>
      </c>
      <c r="C26" s="12">
        <v>100</v>
      </c>
      <c r="D26" s="43"/>
      <c r="E26" s="33" t="s">
        <v>52</v>
      </c>
      <c r="F26" s="33"/>
      <c r="G26" s="33"/>
      <c r="H26" s="39">
        <v>1.5</v>
      </c>
      <c r="I26" s="39">
        <f>I25+H26*D26</f>
        <v>0</v>
      </c>
      <c r="J26" s="41"/>
      <c r="K26" s="34">
        <f aca="true" t="shared" si="1" ref="K26:K31">(10.641*POWER(B26/1000,1.85))/(POWER(120,1.85)*POWER(C26/1000,4.87))</f>
        <v>0.0004115532263744707</v>
      </c>
      <c r="L26" s="40">
        <f aca="true" t="shared" si="2" ref="L26:L36">K26*H26*D26</f>
        <v>0</v>
      </c>
      <c r="M26" s="12"/>
      <c r="N26" s="12"/>
      <c r="O26" s="40">
        <f aca="true" t="shared" si="3" ref="O26:O41">(4*B26)/(1000*3.1416*POWER(C26/1000,2))</f>
        <v>0.14672099971415134</v>
      </c>
      <c r="P26" s="22"/>
      <c r="Q26" s="22"/>
      <c r="R26" s="22"/>
    </row>
    <row r="27" spans="1:18" s="24" customFormat="1" ht="11.25">
      <c r="A27" s="8"/>
      <c r="B27" s="35">
        <f t="shared" si="0"/>
        <v>1.1523467317549447</v>
      </c>
      <c r="C27" s="12">
        <v>100</v>
      </c>
      <c r="D27" s="43"/>
      <c r="E27" s="33" t="s">
        <v>53</v>
      </c>
      <c r="F27" s="33"/>
      <c r="G27" s="33"/>
      <c r="H27" s="39">
        <v>1.6</v>
      </c>
      <c r="I27" s="39">
        <f aca="true" t="shared" si="4" ref="I27:I36">I26+H27*D27</f>
        <v>0</v>
      </c>
      <c r="J27" s="41"/>
      <c r="K27" s="34">
        <f t="shared" si="1"/>
        <v>0.0004115532263744707</v>
      </c>
      <c r="L27" s="40">
        <f t="shared" si="2"/>
        <v>0</v>
      </c>
      <c r="M27" s="12"/>
      <c r="N27" s="12"/>
      <c r="O27" s="40">
        <f t="shared" si="3"/>
        <v>0.14672099971415134</v>
      </c>
      <c r="P27" s="22"/>
      <c r="Q27" s="22"/>
      <c r="R27" s="22"/>
    </row>
    <row r="28" spans="1:18" s="24" customFormat="1" ht="11.25">
      <c r="A28" s="8"/>
      <c r="B28" s="35">
        <f t="shared" si="0"/>
        <v>1.1523467317549447</v>
      </c>
      <c r="C28" s="12">
        <v>100</v>
      </c>
      <c r="D28" s="43"/>
      <c r="E28" s="33" t="s">
        <v>54</v>
      </c>
      <c r="F28" s="33"/>
      <c r="G28" s="33"/>
      <c r="H28" s="39">
        <v>3.2</v>
      </c>
      <c r="I28" s="39">
        <f t="shared" si="4"/>
        <v>0</v>
      </c>
      <c r="J28" s="41"/>
      <c r="K28" s="34">
        <f t="shared" si="1"/>
        <v>0.0004115532263744707</v>
      </c>
      <c r="L28" s="40">
        <f t="shared" si="2"/>
        <v>0</v>
      </c>
      <c r="M28" s="12"/>
      <c r="N28" s="12"/>
      <c r="O28" s="40">
        <f t="shared" si="3"/>
        <v>0.14672099971415134</v>
      </c>
      <c r="P28" s="22"/>
      <c r="Q28" s="22"/>
      <c r="R28" s="22"/>
    </row>
    <row r="29" spans="1:18" s="24" customFormat="1" ht="11.25">
      <c r="A29" s="8"/>
      <c r="B29" s="35">
        <f t="shared" si="0"/>
        <v>1.1523467317549447</v>
      </c>
      <c r="C29" s="12">
        <v>100</v>
      </c>
      <c r="D29" s="43"/>
      <c r="E29" s="33" t="s">
        <v>55</v>
      </c>
      <c r="F29" s="33"/>
      <c r="G29" s="33"/>
      <c r="H29" s="39">
        <v>0.7</v>
      </c>
      <c r="I29" s="39">
        <f t="shared" si="4"/>
        <v>0</v>
      </c>
      <c r="J29" s="41"/>
      <c r="K29" s="34">
        <f t="shared" si="1"/>
        <v>0.0004115532263744707</v>
      </c>
      <c r="L29" s="40">
        <f t="shared" si="2"/>
        <v>0</v>
      </c>
      <c r="M29" s="12"/>
      <c r="N29" s="12"/>
      <c r="O29" s="40">
        <f t="shared" si="3"/>
        <v>0.14672099971415134</v>
      </c>
      <c r="P29" s="22"/>
      <c r="Q29" s="22"/>
      <c r="R29" s="22"/>
    </row>
    <row r="30" spans="1:18" s="24" customFormat="1" ht="11.25">
      <c r="A30" s="8"/>
      <c r="B30" s="35">
        <f t="shared" si="0"/>
        <v>1.1523467317549447</v>
      </c>
      <c r="C30" s="12">
        <v>100</v>
      </c>
      <c r="D30" s="43"/>
      <c r="E30" s="33" t="s">
        <v>56</v>
      </c>
      <c r="F30" s="33"/>
      <c r="G30" s="33"/>
      <c r="H30" s="39">
        <v>34</v>
      </c>
      <c r="I30" s="39">
        <f t="shared" si="4"/>
        <v>0</v>
      </c>
      <c r="J30" s="41"/>
      <c r="K30" s="34">
        <f t="shared" si="1"/>
        <v>0.0004115532263744707</v>
      </c>
      <c r="L30" s="40">
        <f t="shared" si="2"/>
        <v>0</v>
      </c>
      <c r="M30" s="12"/>
      <c r="N30" s="12"/>
      <c r="O30" s="40">
        <f t="shared" si="3"/>
        <v>0.14672099971415134</v>
      </c>
      <c r="P30" s="22"/>
      <c r="Q30" s="22"/>
      <c r="R30" s="22"/>
    </row>
    <row r="31" spans="1:18" s="24" customFormat="1" ht="11.25">
      <c r="A31" s="8"/>
      <c r="B31" s="35">
        <f t="shared" si="0"/>
        <v>1.1523467317549447</v>
      </c>
      <c r="C31" s="12">
        <v>100</v>
      </c>
      <c r="D31" s="43"/>
      <c r="E31" s="33" t="s">
        <v>57</v>
      </c>
      <c r="F31" s="33"/>
      <c r="G31" s="33"/>
      <c r="H31" s="39">
        <v>17</v>
      </c>
      <c r="I31" s="39">
        <f t="shared" si="4"/>
        <v>0</v>
      </c>
      <c r="J31" s="41"/>
      <c r="K31" s="34">
        <f t="shared" si="1"/>
        <v>0.0004115532263744707</v>
      </c>
      <c r="L31" s="40">
        <f t="shared" si="2"/>
        <v>0</v>
      </c>
      <c r="M31" s="12"/>
      <c r="N31" s="12"/>
      <c r="O31" s="40">
        <f t="shared" si="3"/>
        <v>0.14672099971415134</v>
      </c>
      <c r="P31" s="22"/>
      <c r="Q31" s="22"/>
      <c r="R31" s="22"/>
    </row>
    <row r="32" spans="1:18" s="24" customFormat="1" ht="11.25">
      <c r="A32" s="8"/>
      <c r="B32" s="35">
        <f t="shared" si="0"/>
        <v>1.1523467317549447</v>
      </c>
      <c r="C32" s="12">
        <v>100</v>
      </c>
      <c r="D32" s="43"/>
      <c r="E32" s="33" t="s">
        <v>58</v>
      </c>
      <c r="F32" s="33"/>
      <c r="G32" s="33"/>
      <c r="H32" s="39">
        <v>2.1</v>
      </c>
      <c r="I32" s="39">
        <f t="shared" si="4"/>
        <v>0</v>
      </c>
      <c r="J32" s="41"/>
      <c r="K32" s="34">
        <f aca="true" t="shared" si="5" ref="K32:K39">(10.641*POWER(B32/1000,1.85))/(POWER(120,1.85)*POWER(C32/1000,4.87))</f>
        <v>0.0004115532263744707</v>
      </c>
      <c r="L32" s="40">
        <f t="shared" si="2"/>
        <v>0</v>
      </c>
      <c r="M32" s="12"/>
      <c r="N32" s="12"/>
      <c r="O32" s="40">
        <f t="shared" si="3"/>
        <v>0.14672099971415134</v>
      </c>
      <c r="P32" s="22"/>
      <c r="Q32" s="22"/>
      <c r="R32" s="22"/>
    </row>
    <row r="33" spans="1:18" s="24" customFormat="1" ht="11.25">
      <c r="A33" s="8"/>
      <c r="B33" s="35">
        <f t="shared" si="0"/>
        <v>1.1523467317549447</v>
      </c>
      <c r="C33" s="12">
        <v>100</v>
      </c>
      <c r="D33" s="43"/>
      <c r="E33" s="33" t="s">
        <v>59</v>
      </c>
      <c r="F33" s="33"/>
      <c r="G33" s="33"/>
      <c r="H33" s="39">
        <v>6.7</v>
      </c>
      <c r="I33" s="39">
        <f t="shared" si="4"/>
        <v>0</v>
      </c>
      <c r="J33" s="41"/>
      <c r="K33" s="34">
        <f t="shared" si="5"/>
        <v>0.0004115532263744707</v>
      </c>
      <c r="L33" s="40">
        <f t="shared" si="2"/>
        <v>0</v>
      </c>
      <c r="M33" s="12"/>
      <c r="N33" s="12"/>
      <c r="O33" s="40">
        <f t="shared" si="3"/>
        <v>0.14672099971415134</v>
      </c>
      <c r="P33" s="22"/>
      <c r="Q33" s="22"/>
      <c r="R33" s="22"/>
    </row>
    <row r="34" spans="1:18" s="24" customFormat="1" ht="11.25">
      <c r="A34" s="8"/>
      <c r="B34" s="35">
        <f t="shared" si="0"/>
        <v>1.1523467317549447</v>
      </c>
      <c r="C34" s="12">
        <v>100</v>
      </c>
      <c r="D34" s="43"/>
      <c r="E34" s="33" t="s">
        <v>60</v>
      </c>
      <c r="F34" s="33"/>
      <c r="G34" s="33"/>
      <c r="H34" s="39">
        <v>3.2</v>
      </c>
      <c r="I34" s="39">
        <f t="shared" si="4"/>
        <v>0</v>
      </c>
      <c r="J34" s="41"/>
      <c r="K34" s="34">
        <f t="shared" si="5"/>
        <v>0.0004115532263744707</v>
      </c>
      <c r="L34" s="40">
        <f t="shared" si="2"/>
        <v>0</v>
      </c>
      <c r="M34" s="12"/>
      <c r="N34" s="12"/>
      <c r="O34" s="40">
        <f t="shared" si="3"/>
        <v>0.14672099971415134</v>
      </c>
      <c r="P34" s="22"/>
      <c r="Q34" s="22"/>
      <c r="R34" s="22"/>
    </row>
    <row r="35" spans="1:18" s="24" customFormat="1" ht="11.25">
      <c r="A35" s="8"/>
      <c r="B35" s="35">
        <f t="shared" si="0"/>
        <v>1.1523467317549447</v>
      </c>
      <c r="C35" s="12">
        <v>100</v>
      </c>
      <c r="D35" s="43"/>
      <c r="E35" s="33" t="s">
        <v>61</v>
      </c>
      <c r="F35" s="33"/>
      <c r="G35" s="33"/>
      <c r="H35" s="39">
        <v>8.4</v>
      </c>
      <c r="I35" s="39">
        <f t="shared" si="4"/>
        <v>0</v>
      </c>
      <c r="J35" s="41"/>
      <c r="K35" s="34">
        <f t="shared" si="5"/>
        <v>0.0004115532263744707</v>
      </c>
      <c r="L35" s="40">
        <f t="shared" si="2"/>
        <v>0</v>
      </c>
      <c r="M35" s="12"/>
      <c r="N35" s="12"/>
      <c r="O35" s="40">
        <f t="shared" si="3"/>
        <v>0.14672099971415134</v>
      </c>
      <c r="P35" s="22"/>
      <c r="Q35" s="22"/>
      <c r="R35" s="22"/>
    </row>
    <row r="36" spans="1:18" s="24" customFormat="1" ht="11.25">
      <c r="A36" s="8"/>
      <c r="B36" s="35">
        <f t="shared" si="0"/>
        <v>1.1523467317549447</v>
      </c>
      <c r="C36" s="12">
        <v>100</v>
      </c>
      <c r="D36" s="43"/>
      <c r="E36" s="33" t="s">
        <v>62</v>
      </c>
      <c r="F36" s="33"/>
      <c r="G36" s="33"/>
      <c r="H36" s="39">
        <v>12.9</v>
      </c>
      <c r="I36" s="39">
        <f t="shared" si="4"/>
        <v>0</v>
      </c>
      <c r="J36" s="41"/>
      <c r="K36" s="34">
        <f t="shared" si="5"/>
        <v>0.0004115532263744707</v>
      </c>
      <c r="L36" s="40">
        <f t="shared" si="2"/>
        <v>0</v>
      </c>
      <c r="M36" s="12"/>
      <c r="N36" s="12"/>
      <c r="O36" s="40">
        <f t="shared" si="3"/>
        <v>0.14672099971415134</v>
      </c>
      <c r="P36" s="22"/>
      <c r="Q36" s="22"/>
      <c r="R36" s="22"/>
    </row>
    <row r="37" spans="1:18" s="24" customFormat="1" ht="11.25">
      <c r="A37" s="8"/>
      <c r="B37" s="35">
        <f t="shared" si="0"/>
        <v>1.1523467317549447</v>
      </c>
      <c r="C37" s="12">
        <v>100</v>
      </c>
      <c r="D37" s="41"/>
      <c r="E37" s="33" t="s">
        <v>33</v>
      </c>
      <c r="F37" s="33"/>
      <c r="G37" s="33"/>
      <c r="H37" s="42"/>
      <c r="I37" s="42"/>
      <c r="J37" s="44"/>
      <c r="K37" s="34">
        <f t="shared" si="5"/>
        <v>0.0004115532263744707</v>
      </c>
      <c r="L37" s="40">
        <f>K37*J37</f>
        <v>0</v>
      </c>
      <c r="M37" s="12"/>
      <c r="N37" s="12"/>
      <c r="O37" s="40">
        <f t="shared" si="3"/>
        <v>0.14672099971415134</v>
      </c>
      <c r="P37" s="22"/>
      <c r="Q37" s="22"/>
      <c r="R37" s="22"/>
    </row>
    <row r="38" spans="1:18" s="57" customFormat="1" ht="12" thickBot="1">
      <c r="A38" s="14"/>
      <c r="B38" s="49">
        <f t="shared" si="0"/>
        <v>1.1523467317549447</v>
      </c>
      <c r="C38" s="50">
        <v>100</v>
      </c>
      <c r="D38" s="51"/>
      <c r="E38" s="52" t="s">
        <v>63</v>
      </c>
      <c r="F38" s="52"/>
      <c r="G38" s="59"/>
      <c r="H38" s="53"/>
      <c r="I38" s="53"/>
      <c r="J38" s="54">
        <f>J37+I36</f>
        <v>0</v>
      </c>
      <c r="K38" s="55">
        <f t="shared" si="5"/>
        <v>0.0004115532263744707</v>
      </c>
      <c r="L38" s="54">
        <f>J38*K38</f>
        <v>0</v>
      </c>
      <c r="M38" s="50"/>
      <c r="N38" s="50"/>
      <c r="O38" s="40">
        <f t="shared" si="3"/>
        <v>0.14672099971415134</v>
      </c>
      <c r="P38" s="56"/>
      <c r="Q38" s="56"/>
      <c r="R38" s="56"/>
    </row>
    <row r="39" spans="1:18" s="24" customFormat="1" ht="11.25">
      <c r="A39" s="8"/>
      <c r="B39" s="35">
        <f>B37</f>
        <v>1.1523467317549447</v>
      </c>
      <c r="C39" s="12">
        <v>75</v>
      </c>
      <c r="D39" s="43"/>
      <c r="E39" s="33" t="s">
        <v>51</v>
      </c>
      <c r="F39" s="33"/>
      <c r="G39" s="33"/>
      <c r="H39" s="39">
        <v>2.1</v>
      </c>
      <c r="I39" s="39">
        <f>H39*D39</f>
        <v>0</v>
      </c>
      <c r="J39" s="41"/>
      <c r="K39" s="34">
        <f t="shared" si="5"/>
        <v>0.0016706199294996811</v>
      </c>
      <c r="L39" s="40">
        <f>K39*H39*D39</f>
        <v>0</v>
      </c>
      <c r="M39" s="12"/>
      <c r="N39" s="12"/>
      <c r="O39" s="40">
        <f t="shared" si="3"/>
        <v>0.260837332825158</v>
      </c>
      <c r="P39" s="22"/>
      <c r="Q39" s="22"/>
      <c r="R39" s="22"/>
    </row>
    <row r="40" spans="1:18" s="24" customFormat="1" ht="11.25">
      <c r="A40" s="8"/>
      <c r="B40" s="35">
        <f aca="true" t="shared" si="6" ref="B40:B52">B39</f>
        <v>1.1523467317549447</v>
      </c>
      <c r="C40" s="12">
        <v>75</v>
      </c>
      <c r="D40" s="43"/>
      <c r="E40" s="33" t="s">
        <v>52</v>
      </c>
      <c r="F40" s="33"/>
      <c r="G40" s="33"/>
      <c r="H40" s="39">
        <v>1.2</v>
      </c>
      <c r="I40" s="39">
        <f>I39+H40*D40</f>
        <v>0</v>
      </c>
      <c r="J40" s="41"/>
      <c r="K40" s="34">
        <f aca="true" t="shared" si="7" ref="K40:K50">(10.641*POWER(B40/1000,1.85))/(POWER(120,1.85)*POWER(C40/1000,4.87))</f>
        <v>0.0016706199294996811</v>
      </c>
      <c r="L40" s="40">
        <f aca="true" t="shared" si="8" ref="L40:L50">K40*H40*D40</f>
        <v>0</v>
      </c>
      <c r="M40" s="12"/>
      <c r="N40" s="12"/>
      <c r="O40" s="40">
        <f t="shared" si="3"/>
        <v>0.260837332825158</v>
      </c>
      <c r="P40" s="22"/>
      <c r="Q40" s="22"/>
      <c r="R40" s="22"/>
    </row>
    <row r="41" spans="1:18" s="24" customFormat="1" ht="11.25">
      <c r="A41" s="8"/>
      <c r="B41" s="35">
        <f t="shared" si="6"/>
        <v>1.1523467317549447</v>
      </c>
      <c r="C41" s="12">
        <v>75</v>
      </c>
      <c r="D41" s="43"/>
      <c r="E41" s="33" t="s">
        <v>53</v>
      </c>
      <c r="F41" s="33"/>
      <c r="G41" s="33"/>
      <c r="H41" s="39">
        <v>1.1</v>
      </c>
      <c r="I41" s="39">
        <f aca="true" t="shared" si="9" ref="I41:I50">I40+H41*D41</f>
        <v>0</v>
      </c>
      <c r="J41" s="41"/>
      <c r="K41" s="34">
        <f t="shared" si="7"/>
        <v>0.0016706199294996811</v>
      </c>
      <c r="L41" s="40">
        <f t="shared" si="8"/>
        <v>0</v>
      </c>
      <c r="M41" s="12"/>
      <c r="N41" s="12"/>
      <c r="O41" s="40">
        <f t="shared" si="3"/>
        <v>0.260837332825158</v>
      </c>
      <c r="P41" s="22"/>
      <c r="Q41" s="22"/>
      <c r="R41" s="22"/>
    </row>
    <row r="42" spans="1:18" s="24" customFormat="1" ht="11.25">
      <c r="A42" s="8"/>
      <c r="B42" s="35">
        <f t="shared" si="6"/>
        <v>1.1523467317549447</v>
      </c>
      <c r="C42" s="12">
        <v>75</v>
      </c>
      <c r="D42" s="43"/>
      <c r="E42" s="33" t="s">
        <v>54</v>
      </c>
      <c r="F42" s="33"/>
      <c r="G42" s="33"/>
      <c r="H42" s="39">
        <v>2.2</v>
      </c>
      <c r="I42" s="39">
        <f t="shared" si="9"/>
        <v>0</v>
      </c>
      <c r="J42" s="41"/>
      <c r="K42" s="34">
        <f t="shared" si="7"/>
        <v>0.0016706199294996811</v>
      </c>
      <c r="L42" s="40">
        <f t="shared" si="8"/>
        <v>0</v>
      </c>
      <c r="M42" s="12"/>
      <c r="N42" s="12"/>
      <c r="O42" s="40">
        <f aca="true" t="shared" si="10" ref="O42:O57">(4*B42)/(1000*3.1416*POWER(C42/1000,2))</f>
        <v>0.260837332825158</v>
      </c>
      <c r="P42" s="22"/>
      <c r="Q42" s="22"/>
      <c r="R42" s="22"/>
    </row>
    <row r="43" spans="1:18" s="24" customFormat="1" ht="11.25">
      <c r="A43" s="8"/>
      <c r="B43" s="35">
        <f t="shared" si="6"/>
        <v>1.1523467317549447</v>
      </c>
      <c r="C43" s="12">
        <v>75</v>
      </c>
      <c r="D43" s="43"/>
      <c r="E43" s="33" t="s">
        <v>55</v>
      </c>
      <c r="F43" s="33"/>
      <c r="G43" s="33"/>
      <c r="H43" s="39">
        <v>0.5</v>
      </c>
      <c r="I43" s="39">
        <f t="shared" si="9"/>
        <v>0</v>
      </c>
      <c r="J43" s="41"/>
      <c r="K43" s="34">
        <f t="shared" si="7"/>
        <v>0.0016706199294996811</v>
      </c>
      <c r="L43" s="40">
        <f t="shared" si="8"/>
        <v>0</v>
      </c>
      <c r="M43" s="12"/>
      <c r="N43" s="12"/>
      <c r="O43" s="40">
        <f t="shared" si="10"/>
        <v>0.260837332825158</v>
      </c>
      <c r="P43" s="22"/>
      <c r="Q43" s="22"/>
      <c r="R43" s="22"/>
    </row>
    <row r="44" spans="1:18" s="24" customFormat="1" ht="11.25">
      <c r="A44" s="8"/>
      <c r="B44" s="35">
        <f t="shared" si="6"/>
        <v>1.1523467317549447</v>
      </c>
      <c r="C44" s="12">
        <v>75</v>
      </c>
      <c r="D44" s="43"/>
      <c r="E44" s="33" t="s">
        <v>56</v>
      </c>
      <c r="F44" s="33"/>
      <c r="G44" s="33"/>
      <c r="H44" s="39">
        <v>26</v>
      </c>
      <c r="I44" s="39">
        <f t="shared" si="9"/>
        <v>0</v>
      </c>
      <c r="J44" s="41"/>
      <c r="K44" s="34">
        <f t="shared" si="7"/>
        <v>0.0016706199294996811</v>
      </c>
      <c r="L44" s="40">
        <f t="shared" si="8"/>
        <v>0</v>
      </c>
      <c r="M44" s="12"/>
      <c r="N44" s="12"/>
      <c r="O44" s="40">
        <f t="shared" si="10"/>
        <v>0.260837332825158</v>
      </c>
      <c r="P44" s="22"/>
      <c r="Q44" s="22"/>
      <c r="R44" s="22"/>
    </row>
    <row r="45" spans="1:18" s="24" customFormat="1" ht="11.25">
      <c r="A45" s="8"/>
      <c r="B45" s="35">
        <f t="shared" si="6"/>
        <v>1.1523467317549447</v>
      </c>
      <c r="C45" s="12">
        <v>75</v>
      </c>
      <c r="D45" s="43"/>
      <c r="E45" s="33" t="s">
        <v>57</v>
      </c>
      <c r="F45" s="33"/>
      <c r="G45" s="33"/>
      <c r="H45" s="39">
        <v>13</v>
      </c>
      <c r="I45" s="39">
        <f t="shared" si="9"/>
        <v>0</v>
      </c>
      <c r="J45" s="41"/>
      <c r="K45" s="34">
        <f t="shared" si="7"/>
        <v>0.0016706199294996811</v>
      </c>
      <c r="L45" s="40">
        <f t="shared" si="8"/>
        <v>0</v>
      </c>
      <c r="M45" s="12"/>
      <c r="N45" s="12"/>
      <c r="O45" s="40">
        <f t="shared" si="10"/>
        <v>0.260837332825158</v>
      </c>
      <c r="P45" s="22"/>
      <c r="Q45" s="22"/>
      <c r="R45" s="22"/>
    </row>
    <row r="46" spans="1:18" s="24" customFormat="1" ht="11.25">
      <c r="A46" s="8"/>
      <c r="B46" s="35">
        <f t="shared" si="6"/>
        <v>1.1523467317549447</v>
      </c>
      <c r="C46" s="12">
        <v>75</v>
      </c>
      <c r="D46" s="43"/>
      <c r="E46" s="33" t="s">
        <v>58</v>
      </c>
      <c r="F46" s="33"/>
      <c r="G46" s="33"/>
      <c r="H46" s="39">
        <v>1.6</v>
      </c>
      <c r="I46" s="39">
        <f t="shared" si="9"/>
        <v>0</v>
      </c>
      <c r="J46" s="41"/>
      <c r="K46" s="34">
        <f t="shared" si="7"/>
        <v>0.0016706199294996811</v>
      </c>
      <c r="L46" s="40">
        <f t="shared" si="8"/>
        <v>0</v>
      </c>
      <c r="M46" s="12"/>
      <c r="N46" s="12"/>
      <c r="O46" s="40">
        <f t="shared" si="10"/>
        <v>0.260837332825158</v>
      </c>
      <c r="P46" s="22"/>
      <c r="Q46" s="22"/>
      <c r="R46" s="22"/>
    </row>
    <row r="47" spans="1:18" s="24" customFormat="1" ht="11.25">
      <c r="A47" s="8"/>
      <c r="B47" s="35">
        <f t="shared" si="6"/>
        <v>1.1523467317549447</v>
      </c>
      <c r="C47" s="12">
        <v>75</v>
      </c>
      <c r="D47" s="43"/>
      <c r="E47" s="33" t="s">
        <v>59</v>
      </c>
      <c r="F47" s="33"/>
      <c r="G47" s="33"/>
      <c r="H47" s="39">
        <v>5.2</v>
      </c>
      <c r="I47" s="39">
        <f t="shared" si="9"/>
        <v>0</v>
      </c>
      <c r="J47" s="41"/>
      <c r="K47" s="34">
        <f t="shared" si="7"/>
        <v>0.0016706199294996811</v>
      </c>
      <c r="L47" s="40">
        <f t="shared" si="8"/>
        <v>0</v>
      </c>
      <c r="M47" s="12"/>
      <c r="N47" s="12"/>
      <c r="O47" s="40">
        <f t="shared" si="10"/>
        <v>0.260837332825158</v>
      </c>
      <c r="P47" s="22"/>
      <c r="Q47" s="22"/>
      <c r="R47" s="22"/>
    </row>
    <row r="48" spans="1:18" s="24" customFormat="1" ht="11.25">
      <c r="A48" s="8"/>
      <c r="B48" s="35">
        <f t="shared" si="6"/>
        <v>1.1523467317549447</v>
      </c>
      <c r="C48" s="12">
        <v>75</v>
      </c>
      <c r="D48" s="43"/>
      <c r="E48" s="33" t="s">
        <v>60</v>
      </c>
      <c r="F48" s="33"/>
      <c r="G48" s="33"/>
      <c r="H48" s="39">
        <v>2.2</v>
      </c>
      <c r="I48" s="39">
        <f t="shared" si="9"/>
        <v>0</v>
      </c>
      <c r="J48" s="41"/>
      <c r="K48" s="34">
        <f t="shared" si="7"/>
        <v>0.0016706199294996811</v>
      </c>
      <c r="L48" s="40">
        <f t="shared" si="8"/>
        <v>0</v>
      </c>
      <c r="M48" s="12"/>
      <c r="N48" s="12"/>
      <c r="O48" s="40">
        <f t="shared" si="10"/>
        <v>0.260837332825158</v>
      </c>
      <c r="P48" s="22"/>
      <c r="Q48" s="22"/>
      <c r="R48" s="22"/>
    </row>
    <row r="49" spans="1:18" s="24" customFormat="1" ht="11.25">
      <c r="A49" s="8"/>
      <c r="B49" s="35">
        <f t="shared" si="6"/>
        <v>1.1523467317549447</v>
      </c>
      <c r="C49" s="12">
        <v>75</v>
      </c>
      <c r="D49" s="43"/>
      <c r="E49" s="33" t="s">
        <v>61</v>
      </c>
      <c r="F49" s="33"/>
      <c r="G49" s="33"/>
      <c r="H49" s="39">
        <v>6.3</v>
      </c>
      <c r="I49" s="39">
        <f t="shared" si="9"/>
        <v>0</v>
      </c>
      <c r="J49" s="41"/>
      <c r="K49" s="34">
        <f t="shared" si="7"/>
        <v>0.0016706199294996811</v>
      </c>
      <c r="L49" s="40">
        <f t="shared" si="8"/>
        <v>0</v>
      </c>
      <c r="M49" s="12"/>
      <c r="N49" s="12"/>
      <c r="O49" s="40">
        <f t="shared" si="10"/>
        <v>0.260837332825158</v>
      </c>
      <c r="P49" s="22"/>
      <c r="Q49" s="22"/>
      <c r="R49" s="22"/>
    </row>
    <row r="50" spans="1:18" s="24" customFormat="1" ht="11.25">
      <c r="A50" s="8"/>
      <c r="B50" s="35">
        <f t="shared" si="6"/>
        <v>1.1523467317549447</v>
      </c>
      <c r="C50" s="12">
        <v>75</v>
      </c>
      <c r="D50" s="43"/>
      <c r="E50" s="33" t="s">
        <v>62</v>
      </c>
      <c r="F50" s="33"/>
      <c r="G50" s="33"/>
      <c r="H50" s="39">
        <v>9.7</v>
      </c>
      <c r="I50" s="39">
        <f t="shared" si="9"/>
        <v>0</v>
      </c>
      <c r="J50" s="41"/>
      <c r="K50" s="34">
        <f t="shared" si="7"/>
        <v>0.0016706199294996811</v>
      </c>
      <c r="L50" s="40">
        <f t="shared" si="8"/>
        <v>0</v>
      </c>
      <c r="M50" s="12"/>
      <c r="N50" s="12"/>
      <c r="O50" s="40">
        <f t="shared" si="10"/>
        <v>0.260837332825158</v>
      </c>
      <c r="P50" s="22"/>
      <c r="Q50" s="22"/>
      <c r="R50" s="22"/>
    </row>
    <row r="51" spans="1:18" s="24" customFormat="1" ht="11.25">
      <c r="A51" s="8"/>
      <c r="B51" s="35">
        <f t="shared" si="6"/>
        <v>1.1523467317549447</v>
      </c>
      <c r="C51" s="12">
        <v>75</v>
      </c>
      <c r="D51" s="41"/>
      <c r="E51" s="33" t="s">
        <v>33</v>
      </c>
      <c r="F51" s="33"/>
      <c r="G51" s="33"/>
      <c r="H51" s="42"/>
      <c r="I51" s="42"/>
      <c r="J51" s="44"/>
      <c r="K51" s="34">
        <f>(10.641*POWER(B51/1000,1.85))/(POWER(120,1.85)*POWER(C51/1000,4.87))</f>
        <v>0.0016706199294996811</v>
      </c>
      <c r="L51" s="40">
        <f>K51*J51</f>
        <v>0</v>
      </c>
      <c r="M51" s="12"/>
      <c r="N51" s="12"/>
      <c r="O51" s="40">
        <f t="shared" si="10"/>
        <v>0.260837332825158</v>
      </c>
      <c r="P51" s="22"/>
      <c r="Q51" s="22"/>
      <c r="R51" s="22"/>
    </row>
    <row r="52" spans="1:18" s="57" customFormat="1" ht="12" thickBot="1">
      <c r="A52" s="14"/>
      <c r="B52" s="49">
        <f t="shared" si="6"/>
        <v>1.1523467317549447</v>
      </c>
      <c r="C52" s="50">
        <v>75</v>
      </c>
      <c r="D52" s="51"/>
      <c r="E52" s="52" t="s">
        <v>63</v>
      </c>
      <c r="F52" s="52"/>
      <c r="G52" s="59"/>
      <c r="H52" s="53"/>
      <c r="I52" s="53"/>
      <c r="J52" s="54">
        <f>J51+I50</f>
        <v>0</v>
      </c>
      <c r="K52" s="55">
        <f>(10.641*POWER(B52/1000,1.85))/(POWER(120,1.85)*POWER(C52/1000,4.87))</f>
        <v>0.0016706199294996811</v>
      </c>
      <c r="L52" s="54">
        <f>J52*K52</f>
        <v>0</v>
      </c>
      <c r="M52" s="50"/>
      <c r="N52" s="50"/>
      <c r="O52" s="40">
        <f t="shared" si="10"/>
        <v>0.260837332825158</v>
      </c>
      <c r="P52" s="56"/>
      <c r="Q52" s="56"/>
      <c r="R52" s="56"/>
    </row>
    <row r="53" spans="1:18" s="24" customFormat="1" ht="11.25">
      <c r="A53" s="8"/>
      <c r="B53" s="35">
        <f>B51</f>
        <v>1.1523467317549447</v>
      </c>
      <c r="C53" s="12">
        <v>63</v>
      </c>
      <c r="D53" s="43">
        <v>5</v>
      </c>
      <c r="E53" s="33" t="s">
        <v>51</v>
      </c>
      <c r="F53" s="33"/>
      <c r="G53" s="33"/>
      <c r="H53" s="39">
        <v>1.7</v>
      </c>
      <c r="I53" s="39">
        <f>H53*D53</f>
        <v>8.5</v>
      </c>
      <c r="J53" s="41"/>
      <c r="K53" s="34">
        <f>(10.641*POWER(B53/1000,1.85))/(POWER(120,1.85)*POWER(C53/1000,4.87))</f>
        <v>0.00390514833392204</v>
      </c>
      <c r="L53" s="40">
        <f>K53*H53*D53</f>
        <v>0.03319376083833734</v>
      </c>
      <c r="M53" s="12"/>
      <c r="N53" s="12"/>
      <c r="O53" s="40">
        <f t="shared" si="10"/>
        <v>0.3696674218043622</v>
      </c>
      <c r="P53" s="22"/>
      <c r="Q53" s="22"/>
      <c r="R53" s="22"/>
    </row>
    <row r="54" spans="1:18" s="24" customFormat="1" ht="11.25">
      <c r="A54" s="8"/>
      <c r="B54" s="35">
        <f aca="true" t="shared" si="11" ref="B54:B64">B53</f>
        <v>1.1523467317549447</v>
      </c>
      <c r="C54" s="12">
        <v>63</v>
      </c>
      <c r="D54" s="43">
        <v>2</v>
      </c>
      <c r="E54" s="33" t="s">
        <v>52</v>
      </c>
      <c r="F54" s="33"/>
      <c r="G54" s="33"/>
      <c r="H54" s="39">
        <v>0.9</v>
      </c>
      <c r="I54" s="39">
        <f>I53+H54*D54</f>
        <v>10.3</v>
      </c>
      <c r="J54" s="41"/>
      <c r="K54" s="34">
        <f aca="true" t="shared" si="12" ref="K54:K64">(10.641*POWER(B54/1000,1.85))/(POWER(120,1.85)*POWER(C54/1000,4.87))</f>
        <v>0.00390514833392204</v>
      </c>
      <c r="L54" s="40">
        <f aca="true" t="shared" si="13" ref="L54:L64">K54*H54*D54</f>
        <v>0.007029267001059672</v>
      </c>
      <c r="M54" s="12"/>
      <c r="N54" s="12"/>
      <c r="O54" s="40">
        <f t="shared" si="10"/>
        <v>0.3696674218043622</v>
      </c>
      <c r="P54" s="22"/>
      <c r="Q54" s="22"/>
      <c r="R54" s="22"/>
    </row>
    <row r="55" spans="1:18" s="24" customFormat="1" ht="11.25">
      <c r="A55" s="8"/>
      <c r="B55" s="35">
        <f t="shared" si="11"/>
        <v>1.1523467317549447</v>
      </c>
      <c r="C55" s="12">
        <v>63</v>
      </c>
      <c r="D55" s="43"/>
      <c r="E55" s="33" t="s">
        <v>53</v>
      </c>
      <c r="F55" s="33"/>
      <c r="G55" s="33"/>
      <c r="H55" s="39">
        <v>0.9</v>
      </c>
      <c r="I55" s="39">
        <f>I54+H55*D55</f>
        <v>10.3</v>
      </c>
      <c r="J55" s="41"/>
      <c r="K55" s="34">
        <f t="shared" si="12"/>
        <v>0.00390514833392204</v>
      </c>
      <c r="L55" s="40">
        <f t="shared" si="13"/>
        <v>0</v>
      </c>
      <c r="M55" s="12"/>
      <c r="N55" s="12"/>
      <c r="O55" s="40">
        <f t="shared" si="10"/>
        <v>0.3696674218043622</v>
      </c>
      <c r="P55" s="22"/>
      <c r="Q55" s="22"/>
      <c r="R55" s="22"/>
    </row>
    <row r="56" spans="1:18" s="24" customFormat="1" ht="11.25">
      <c r="A56" s="8"/>
      <c r="B56" s="35">
        <f t="shared" si="11"/>
        <v>1.1523467317549447</v>
      </c>
      <c r="C56" s="12">
        <v>63</v>
      </c>
      <c r="D56" s="43"/>
      <c r="E56" s="33" t="s">
        <v>54</v>
      </c>
      <c r="F56" s="33"/>
      <c r="G56" s="33"/>
      <c r="H56" s="39">
        <v>1.9</v>
      </c>
      <c r="I56" s="39">
        <f>I55+H56*D56</f>
        <v>10.3</v>
      </c>
      <c r="J56" s="41"/>
      <c r="K56" s="34">
        <f t="shared" si="12"/>
        <v>0.00390514833392204</v>
      </c>
      <c r="L56" s="40">
        <f t="shared" si="13"/>
        <v>0</v>
      </c>
      <c r="M56" s="12"/>
      <c r="N56" s="12"/>
      <c r="O56" s="40">
        <f t="shared" si="10"/>
        <v>0.3696674218043622</v>
      </c>
      <c r="P56" s="22"/>
      <c r="Q56" s="22"/>
      <c r="R56" s="22"/>
    </row>
    <row r="57" spans="1:18" s="24" customFormat="1" ht="11.25">
      <c r="A57" s="8"/>
      <c r="B57" s="35">
        <f t="shared" si="11"/>
        <v>1.1523467317549447</v>
      </c>
      <c r="C57" s="12">
        <v>63</v>
      </c>
      <c r="D57" s="43">
        <v>1</v>
      </c>
      <c r="E57" s="33" t="s">
        <v>55</v>
      </c>
      <c r="F57" s="33"/>
      <c r="G57" s="33"/>
      <c r="H57" s="39">
        <v>0.4</v>
      </c>
      <c r="I57" s="39">
        <f aca="true" t="shared" si="14" ref="I57:I64">I56+H57*D57</f>
        <v>10.700000000000001</v>
      </c>
      <c r="J57" s="41"/>
      <c r="K57" s="34">
        <f t="shared" si="12"/>
        <v>0.00390514833392204</v>
      </c>
      <c r="L57" s="40">
        <f t="shared" si="13"/>
        <v>0.001562059333568816</v>
      </c>
      <c r="M57" s="12"/>
      <c r="N57" s="12"/>
      <c r="O57" s="40">
        <f t="shared" si="10"/>
        <v>0.3696674218043622</v>
      </c>
      <c r="P57" s="22"/>
      <c r="Q57" s="22"/>
      <c r="R57" s="22"/>
    </row>
    <row r="58" spans="1:18" s="24" customFormat="1" ht="11.25">
      <c r="A58" s="8"/>
      <c r="B58" s="35">
        <f t="shared" si="11"/>
        <v>1.1523467317549447</v>
      </c>
      <c r="C58" s="12">
        <v>63</v>
      </c>
      <c r="D58" s="43"/>
      <c r="E58" s="33" t="s">
        <v>56</v>
      </c>
      <c r="F58" s="33"/>
      <c r="G58" s="33"/>
      <c r="H58" s="39">
        <v>21</v>
      </c>
      <c r="I58" s="39">
        <f t="shared" si="14"/>
        <v>10.700000000000001</v>
      </c>
      <c r="J58" s="41"/>
      <c r="K58" s="34">
        <f t="shared" si="12"/>
        <v>0.00390514833392204</v>
      </c>
      <c r="L58" s="40">
        <f t="shared" si="13"/>
        <v>0</v>
      </c>
      <c r="M58" s="12"/>
      <c r="N58" s="12"/>
      <c r="O58" s="40">
        <f aca="true" t="shared" si="15" ref="O58:O68">(4*B58)/(1000*3.1416*POWER(C58/1000,2))</f>
        <v>0.3696674218043622</v>
      </c>
      <c r="P58" s="22"/>
      <c r="Q58" s="22"/>
      <c r="R58" s="22"/>
    </row>
    <row r="59" spans="1:18" s="24" customFormat="1" ht="11.25">
      <c r="A59" s="8"/>
      <c r="B59" s="35">
        <f t="shared" si="11"/>
        <v>1.1523467317549447</v>
      </c>
      <c r="C59" s="12">
        <v>63</v>
      </c>
      <c r="D59" s="43">
        <v>1</v>
      </c>
      <c r="E59" s="33" t="s">
        <v>57</v>
      </c>
      <c r="F59" s="33"/>
      <c r="G59" s="33"/>
      <c r="H59" s="39">
        <v>10</v>
      </c>
      <c r="I59" s="39">
        <f t="shared" si="14"/>
        <v>20.700000000000003</v>
      </c>
      <c r="J59" s="41"/>
      <c r="K59" s="34">
        <f t="shared" si="12"/>
        <v>0.00390514833392204</v>
      </c>
      <c r="L59" s="40">
        <f t="shared" si="13"/>
        <v>0.0390514833392204</v>
      </c>
      <c r="M59" s="12"/>
      <c r="N59" s="12"/>
      <c r="O59" s="40">
        <f t="shared" si="15"/>
        <v>0.3696674218043622</v>
      </c>
      <c r="P59" s="22"/>
      <c r="Q59" s="22"/>
      <c r="R59" s="22"/>
    </row>
    <row r="60" spans="1:18" s="24" customFormat="1" ht="11.25">
      <c r="A60" s="8"/>
      <c r="B60" s="35">
        <f t="shared" si="11"/>
        <v>1.1523467317549447</v>
      </c>
      <c r="C60" s="12">
        <v>63</v>
      </c>
      <c r="D60" s="43">
        <v>2</v>
      </c>
      <c r="E60" s="33" t="s">
        <v>58</v>
      </c>
      <c r="F60" s="33"/>
      <c r="G60" s="33"/>
      <c r="H60" s="39">
        <v>1.3</v>
      </c>
      <c r="I60" s="39">
        <f t="shared" si="14"/>
        <v>23.300000000000004</v>
      </c>
      <c r="J60" s="41"/>
      <c r="K60" s="34">
        <f t="shared" si="12"/>
        <v>0.00390514833392204</v>
      </c>
      <c r="L60" s="40">
        <f t="shared" si="13"/>
        <v>0.010153385668197304</v>
      </c>
      <c r="M60" s="12"/>
      <c r="N60" s="12"/>
      <c r="O60" s="40">
        <f t="shared" si="15"/>
        <v>0.3696674218043622</v>
      </c>
      <c r="P60" s="22"/>
      <c r="Q60" s="22"/>
      <c r="R60" s="22"/>
    </row>
    <row r="61" spans="1:18" s="24" customFormat="1" ht="11.25">
      <c r="A61" s="8"/>
      <c r="B61" s="35">
        <f t="shared" si="11"/>
        <v>1.1523467317549447</v>
      </c>
      <c r="C61" s="12">
        <v>63</v>
      </c>
      <c r="D61" s="43">
        <v>1</v>
      </c>
      <c r="E61" s="33" t="s">
        <v>59</v>
      </c>
      <c r="F61" s="33"/>
      <c r="G61" s="33"/>
      <c r="H61" s="39">
        <v>4.3</v>
      </c>
      <c r="I61" s="39">
        <f t="shared" si="14"/>
        <v>27.600000000000005</v>
      </c>
      <c r="J61" s="41"/>
      <c r="K61" s="34">
        <f t="shared" si="12"/>
        <v>0.00390514833392204</v>
      </c>
      <c r="L61" s="40">
        <f t="shared" si="13"/>
        <v>0.016792137835864772</v>
      </c>
      <c r="M61" s="12"/>
      <c r="N61" s="12"/>
      <c r="O61" s="40">
        <f t="shared" si="15"/>
        <v>0.3696674218043622</v>
      </c>
      <c r="P61" s="22"/>
      <c r="Q61" s="22"/>
      <c r="R61" s="22"/>
    </row>
    <row r="62" spans="1:18" s="24" customFormat="1" ht="11.25">
      <c r="A62" s="8"/>
      <c r="B62" s="35">
        <f t="shared" si="11"/>
        <v>1.1523467317549447</v>
      </c>
      <c r="C62" s="12">
        <v>63</v>
      </c>
      <c r="D62" s="43">
        <v>1</v>
      </c>
      <c r="E62" s="33" t="s">
        <v>60</v>
      </c>
      <c r="F62" s="33"/>
      <c r="G62" s="33"/>
      <c r="H62" s="39">
        <v>1.9</v>
      </c>
      <c r="I62" s="39">
        <f t="shared" si="14"/>
        <v>29.500000000000004</v>
      </c>
      <c r="J62" s="41"/>
      <c r="K62" s="34">
        <f t="shared" si="12"/>
        <v>0.00390514833392204</v>
      </c>
      <c r="L62" s="40">
        <f t="shared" si="13"/>
        <v>0.007419781834451876</v>
      </c>
      <c r="M62" s="12"/>
      <c r="N62" s="12"/>
      <c r="O62" s="40">
        <f t="shared" si="15"/>
        <v>0.3696674218043622</v>
      </c>
      <c r="P62" s="22"/>
      <c r="Q62" s="22"/>
      <c r="R62" s="22"/>
    </row>
    <row r="63" spans="1:18" s="24" customFormat="1" ht="11.25">
      <c r="A63" s="8"/>
      <c r="B63" s="35">
        <f t="shared" si="11"/>
        <v>1.1523467317549447</v>
      </c>
      <c r="C63" s="12">
        <v>63</v>
      </c>
      <c r="D63" s="43"/>
      <c r="E63" s="33" t="s">
        <v>61</v>
      </c>
      <c r="F63" s="33"/>
      <c r="G63" s="33"/>
      <c r="H63" s="39">
        <v>5.2</v>
      </c>
      <c r="I63" s="39">
        <f t="shared" si="14"/>
        <v>29.500000000000004</v>
      </c>
      <c r="J63" s="41"/>
      <c r="K63" s="34">
        <f t="shared" si="12"/>
        <v>0.00390514833392204</v>
      </c>
      <c r="L63" s="40">
        <f t="shared" si="13"/>
        <v>0</v>
      </c>
      <c r="M63" s="12"/>
      <c r="N63" s="12"/>
      <c r="O63" s="40">
        <f t="shared" si="15"/>
        <v>0.3696674218043622</v>
      </c>
      <c r="P63" s="22"/>
      <c r="Q63" s="22"/>
      <c r="R63" s="22"/>
    </row>
    <row r="64" spans="1:18" s="24" customFormat="1" ht="11.25">
      <c r="A64" s="8"/>
      <c r="B64" s="35">
        <f t="shared" si="11"/>
        <v>1.1523467317549447</v>
      </c>
      <c r="C64" s="12">
        <v>63</v>
      </c>
      <c r="D64" s="43">
        <v>1</v>
      </c>
      <c r="E64" s="33" t="s">
        <v>62</v>
      </c>
      <c r="F64" s="33"/>
      <c r="G64" s="33"/>
      <c r="H64" s="39">
        <v>8.1</v>
      </c>
      <c r="I64" s="39">
        <f t="shared" si="14"/>
        <v>37.6</v>
      </c>
      <c r="J64" s="41"/>
      <c r="K64" s="34">
        <f t="shared" si="12"/>
        <v>0.00390514833392204</v>
      </c>
      <c r="L64" s="40">
        <f t="shared" si="13"/>
        <v>0.031631701504768524</v>
      </c>
      <c r="M64" s="12"/>
      <c r="N64" s="12"/>
      <c r="O64" s="40">
        <f t="shared" si="15"/>
        <v>0.3696674218043622</v>
      </c>
      <c r="P64" s="22"/>
      <c r="Q64" s="22"/>
      <c r="R64" s="22"/>
    </row>
    <row r="65" spans="1:18" s="24" customFormat="1" ht="11.25">
      <c r="A65" s="8"/>
      <c r="B65" s="35">
        <f>B67</f>
        <v>1.1523467317549447</v>
      </c>
      <c r="C65" s="12">
        <v>63</v>
      </c>
      <c r="D65" s="41"/>
      <c r="E65" s="33" t="s">
        <v>33</v>
      </c>
      <c r="F65" s="33"/>
      <c r="G65" s="33"/>
      <c r="H65" s="42"/>
      <c r="I65" s="42"/>
      <c r="J65" s="44">
        <v>35.2</v>
      </c>
      <c r="K65" s="34">
        <f>(10.641*POWER(B65/1000,1.85))/(POWER(120,1.85)*POWER(C65/1000,4.87))</f>
        <v>0.00390514833392204</v>
      </c>
      <c r="L65" s="40">
        <f>K65*J65</f>
        <v>0.1374612213540558</v>
      </c>
      <c r="M65" s="12"/>
      <c r="N65" s="12"/>
      <c r="O65" s="40">
        <f t="shared" si="15"/>
        <v>0.3696674218043622</v>
      </c>
      <c r="P65" s="22"/>
      <c r="Q65" s="22"/>
      <c r="R65" s="22"/>
    </row>
    <row r="66" spans="1:18" s="57" customFormat="1" ht="12" thickBot="1">
      <c r="A66" s="14"/>
      <c r="B66" s="49">
        <f>B65</f>
        <v>1.1523467317549447</v>
      </c>
      <c r="C66" s="50">
        <v>63</v>
      </c>
      <c r="D66" s="51"/>
      <c r="E66" s="52" t="s">
        <v>63</v>
      </c>
      <c r="F66" s="52"/>
      <c r="G66" s="59"/>
      <c r="H66" s="53"/>
      <c r="I66" s="53"/>
      <c r="J66" s="54">
        <f>J65+I64</f>
        <v>72.80000000000001</v>
      </c>
      <c r="K66" s="55">
        <f>(10.641*POWER(B66/1000,1.85))/(POWER(120,1.85)*POWER(C66/1000,4.87))</f>
        <v>0.00390514833392204</v>
      </c>
      <c r="L66" s="54">
        <f>J66*K66</f>
        <v>0.28429479870952457</v>
      </c>
      <c r="M66" s="50"/>
      <c r="N66" s="50"/>
      <c r="O66" s="40">
        <f t="shared" si="15"/>
        <v>0.3696674218043622</v>
      </c>
      <c r="P66" s="56"/>
      <c r="Q66" s="56"/>
      <c r="R66" s="56"/>
    </row>
    <row r="67" spans="1:18" s="24" customFormat="1" ht="11.25">
      <c r="A67" s="8"/>
      <c r="B67" s="35">
        <f>B64</f>
        <v>1.1523467317549447</v>
      </c>
      <c r="C67" s="40">
        <f>C18</f>
        <v>13</v>
      </c>
      <c r="D67" s="43">
        <v>1</v>
      </c>
      <c r="E67" s="33" t="s">
        <v>64</v>
      </c>
      <c r="F67" s="33"/>
      <c r="G67" s="33"/>
      <c r="H67" s="39">
        <v>0.6</v>
      </c>
      <c r="I67" s="39">
        <f>H67*D67</f>
        <v>0.6</v>
      </c>
      <c r="J67" s="41"/>
      <c r="K67" s="34">
        <f>(10.641*POWER(B67/1000,1.85))/(POWER(120,1.85)*POWER(63/1000,4.87))</f>
        <v>0.00390514833392204</v>
      </c>
      <c r="L67" s="40">
        <f>K67*H67*D67</f>
        <v>0.002343089000353224</v>
      </c>
      <c r="M67" s="12"/>
      <c r="N67" s="12"/>
      <c r="O67" s="40">
        <f t="shared" si="15"/>
        <v>8.681715959417241</v>
      </c>
      <c r="P67" s="22"/>
      <c r="Q67" s="22"/>
      <c r="R67" s="22"/>
    </row>
    <row r="68" spans="1:18" s="57" customFormat="1" ht="13.5" thickBot="1">
      <c r="A68" s="15"/>
      <c r="B68" s="77">
        <f>B65</f>
        <v>1.1523467317549447</v>
      </c>
      <c r="C68" s="20">
        <f>C17</f>
        <v>38</v>
      </c>
      <c r="D68" s="78"/>
      <c r="E68" s="79" t="s">
        <v>65</v>
      </c>
      <c r="F68" s="79"/>
      <c r="G68" s="79"/>
      <c r="H68" s="80"/>
      <c r="I68" s="80"/>
      <c r="J68" s="71">
        <v>20</v>
      </c>
      <c r="K68" s="81">
        <f>(2.9623*POWER(10,-5)*POWER(B68,1.85))/(POWER(140,1.85)*POWER(C68/1000,4.87))</f>
        <v>0.0340153488838612</v>
      </c>
      <c r="L68" s="66">
        <f>K68*J68</f>
        <v>0.680306977677224</v>
      </c>
      <c r="M68" s="20"/>
      <c r="N68" s="81"/>
      <c r="O68" s="40">
        <f t="shared" si="15"/>
        <v>1.0160734052226548</v>
      </c>
      <c r="P68" s="56"/>
      <c r="Q68" s="56"/>
      <c r="R68" s="56"/>
    </row>
    <row r="69" spans="1:16" s="88" customFormat="1" ht="13.5" thickBot="1">
      <c r="A69" s="89" t="s">
        <v>63</v>
      </c>
      <c r="B69" s="82"/>
      <c r="C69" s="83"/>
      <c r="D69" s="83"/>
      <c r="E69" s="83"/>
      <c r="F69" s="83"/>
      <c r="G69" s="83"/>
      <c r="H69" s="83"/>
      <c r="I69" s="84"/>
      <c r="J69" s="85"/>
      <c r="K69" s="83"/>
      <c r="L69" s="86">
        <f>L38+L52+L66+L67+L68</f>
        <v>0.9669448653871018</v>
      </c>
      <c r="M69" s="86">
        <v>4</v>
      </c>
      <c r="N69" s="87">
        <f>M69+L69</f>
        <v>4.966944865387102</v>
      </c>
      <c r="O69" s="83"/>
      <c r="P69" s="83"/>
    </row>
    <row r="70" spans="1:16" s="88" customFormat="1" ht="12.75">
      <c r="A70" s="92"/>
      <c r="B70" s="82"/>
      <c r="C70" s="83"/>
      <c r="D70" s="83"/>
      <c r="E70" s="83"/>
      <c r="F70" s="83"/>
      <c r="G70" s="83"/>
      <c r="H70" s="83"/>
      <c r="I70" s="84"/>
      <c r="J70" s="85"/>
      <c r="K70" s="83"/>
      <c r="L70" s="93"/>
      <c r="M70" s="93"/>
      <c r="N70" s="93"/>
      <c r="O70" s="83"/>
      <c r="P70" s="83"/>
    </row>
    <row r="71" spans="1:16" s="88" customFormat="1" ht="12.75">
      <c r="A71" s="94" t="s">
        <v>66</v>
      </c>
      <c r="B71" s="82"/>
      <c r="C71" s="83"/>
      <c r="D71" s="83"/>
      <c r="E71" s="83"/>
      <c r="F71" s="83"/>
      <c r="G71" s="83"/>
      <c r="H71" s="83"/>
      <c r="I71" s="84"/>
      <c r="J71" s="85"/>
      <c r="K71" s="83"/>
      <c r="L71" s="93"/>
      <c r="M71" s="93"/>
      <c r="N71" s="93"/>
      <c r="O71" s="83"/>
      <c r="P71" s="83"/>
    </row>
    <row r="72" spans="1:16" s="22" customFormat="1" ht="11.25">
      <c r="A72" s="95"/>
      <c r="B72" s="96"/>
      <c r="C72" s="10"/>
      <c r="D72" s="10"/>
      <c r="E72" s="10"/>
      <c r="F72" s="10"/>
      <c r="G72" s="10"/>
      <c r="H72" s="10"/>
      <c r="I72" s="97"/>
      <c r="J72" s="98"/>
      <c r="K72" s="10"/>
      <c r="L72" s="99"/>
      <c r="M72" s="99"/>
      <c r="N72" s="99"/>
      <c r="O72" s="10"/>
      <c r="P72" s="10"/>
    </row>
    <row r="73" spans="1:12" s="2" customFormat="1" ht="12.75">
      <c r="A73" s="2" t="s">
        <v>67</v>
      </c>
      <c r="B73" s="60"/>
      <c r="C73" s="60"/>
      <c r="D73" s="60"/>
      <c r="E73" s="43">
        <v>4</v>
      </c>
      <c r="F73" s="2" t="s">
        <v>11</v>
      </c>
      <c r="G73"/>
      <c r="H73" s="60"/>
      <c r="I73" s="60"/>
      <c r="J73" s="60"/>
      <c r="K73" s="60"/>
      <c r="L73" s="60"/>
    </row>
    <row r="74" spans="1:12" s="2" customFormat="1" ht="12.75">
      <c r="A74" s="100" t="s">
        <v>68</v>
      </c>
      <c r="B74" s="100"/>
      <c r="C74" s="100"/>
      <c r="D74" s="3"/>
      <c r="E74" s="43">
        <v>5</v>
      </c>
      <c r="H74" s="60"/>
      <c r="I74" s="60"/>
      <c r="J74" s="60"/>
      <c r="K74" s="60"/>
      <c r="L74" s="60"/>
    </row>
    <row r="75" spans="1:12" s="2" customFormat="1" ht="12.75">
      <c r="A75" s="2" t="s">
        <v>69</v>
      </c>
      <c r="B75" s="60"/>
      <c r="C75" s="60"/>
      <c r="D75" s="3"/>
      <c r="E75" s="101">
        <f>(1000*0.98*3.1416*POWER(C67/1000,2)*SQRT(2*9.81*E73))/4</f>
        <v>1.1523467317549447</v>
      </c>
      <c r="F75" s="1" t="s">
        <v>70</v>
      </c>
      <c r="H75" s="60"/>
      <c r="I75" s="60"/>
      <c r="J75" s="60"/>
      <c r="K75" s="60"/>
      <c r="L75" s="60"/>
    </row>
    <row r="76" spans="1:16" s="2" customFormat="1" ht="12.75">
      <c r="A76" s="3"/>
      <c r="B76" s="3"/>
      <c r="C76" s="3"/>
      <c r="D76" s="3"/>
      <c r="E76" s="60"/>
      <c r="F76" s="60"/>
      <c r="G76" s="60"/>
      <c r="H76" s="60"/>
      <c r="O76" s="60"/>
      <c r="P76" s="60"/>
    </row>
    <row r="77" spans="3:5" s="2" customFormat="1" ht="11.25">
      <c r="C77" s="47" t="s">
        <v>71</v>
      </c>
      <c r="D77" s="102">
        <v>5000</v>
      </c>
      <c r="E77" s="2" t="s">
        <v>74</v>
      </c>
    </row>
    <row r="78" s="2" customFormat="1" ht="11.25">
      <c r="E78" s="2" t="s">
        <v>76</v>
      </c>
    </row>
    <row r="79" s="2" customFormat="1" ht="11.25"/>
    <row r="80" s="3" customFormat="1" ht="12.75"/>
    <row r="81" spans="3:13" s="3" customFormat="1" ht="12.75">
      <c r="C81" s="105" t="s">
        <v>78</v>
      </c>
      <c r="D81" s="105"/>
      <c r="E81" s="105"/>
      <c r="G81" s="105" t="s">
        <v>78</v>
      </c>
      <c r="H81" s="105"/>
      <c r="I81" s="105"/>
      <c r="J81" s="103"/>
      <c r="K81" s="105" t="s">
        <v>78</v>
      </c>
      <c r="L81" s="105"/>
      <c r="M81" s="105"/>
    </row>
    <row r="82" spans="3:13" s="3" customFormat="1" ht="12.75">
      <c r="C82" s="104" t="s">
        <v>77</v>
      </c>
      <c r="D82" s="104"/>
      <c r="E82" s="104"/>
      <c r="G82" s="104" t="s">
        <v>81</v>
      </c>
      <c r="H82" s="104"/>
      <c r="I82" s="104"/>
      <c r="K82" s="104" t="s">
        <v>83</v>
      </c>
      <c r="L82" s="104"/>
      <c r="M82" s="104"/>
    </row>
    <row r="83" spans="3:13" s="3" customFormat="1" ht="12.75">
      <c r="C83" s="104" t="s">
        <v>80</v>
      </c>
      <c r="D83" s="104"/>
      <c r="E83" s="104"/>
      <c r="G83" s="104" t="s">
        <v>82</v>
      </c>
      <c r="H83" s="104"/>
      <c r="I83" s="104"/>
      <c r="K83" s="104" t="s">
        <v>84</v>
      </c>
      <c r="L83" s="104"/>
      <c r="M83" s="104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</sheetData>
  <sheetProtection/>
  <mergeCells count="9">
    <mergeCell ref="K81:M81"/>
    <mergeCell ref="K82:M82"/>
    <mergeCell ref="K83:M83"/>
    <mergeCell ref="C82:E82"/>
    <mergeCell ref="C83:E83"/>
    <mergeCell ref="C81:E81"/>
    <mergeCell ref="G81:I81"/>
    <mergeCell ref="G82:I82"/>
    <mergeCell ref="G83:I83"/>
  </mergeCells>
  <printOptions gridLines="1" horizontalCentered="1" verticalCentered="1"/>
  <pageMargins left="0.3937007874015748" right="0.3937007874015748" top="0.3937007874015748" bottom="0.3937007874015748" header="0" footer="0"/>
  <pageSetup horizontalDpi="360" verticalDpi="360" orientation="landscape" paperSize="9" scale="83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Hidraulico</dc:title>
  <dc:subject/>
  <dc:creator>Carlos Alexandre Hennrichs</dc:creator>
  <cp:keywords/>
  <dc:description/>
  <cp:lastModifiedBy>Andressa</cp:lastModifiedBy>
  <cp:lastPrinted>2014-11-05T11:28:51Z</cp:lastPrinted>
  <dcterms:created xsi:type="dcterms:W3CDTF">1999-07-27T16:56:28Z</dcterms:created>
  <dcterms:modified xsi:type="dcterms:W3CDTF">2014-11-05T11:43:18Z</dcterms:modified>
  <cp:category/>
  <cp:version/>
  <cp:contentType/>
  <cp:contentStatus/>
</cp:coreProperties>
</file>